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0" windowWidth="19140" windowHeight="7340"/>
  </bookViews>
  <sheets>
    <sheet name="Covanta Incinerator Capacity" sheetId="1" r:id="rId1"/>
    <sheet name="Calculation from MWh" sheetId="2" r:id="rId2"/>
  </sheets>
  <calcPr calcId="145621"/>
</workbook>
</file>

<file path=xl/calcChain.xml><?xml version="1.0" encoding="utf-8"?>
<calcChain xmlns="http://schemas.openxmlformats.org/spreadsheetml/2006/main">
  <c r="E16" i="1" l="1"/>
  <c r="F16" i="1" s="1"/>
  <c r="E17" i="1"/>
  <c r="E18" i="1"/>
  <c r="E4" i="2" l="1"/>
  <c r="D8" i="2"/>
  <c r="F8" i="2" s="1"/>
  <c r="D7" i="2"/>
  <c r="F7" i="2" s="1"/>
  <c r="E3" i="2"/>
  <c r="E2" i="2"/>
  <c r="D8" i="1"/>
  <c r="E41" i="1" l="1"/>
  <c r="F41" i="1" s="1"/>
  <c r="E39" i="1"/>
  <c r="F39" i="1" s="1"/>
  <c r="E38" i="1"/>
  <c r="F38" i="1" s="1"/>
  <c r="E40" i="1"/>
  <c r="G40" i="1" s="1"/>
  <c r="E37" i="1"/>
  <c r="G37" i="1" s="1"/>
  <c r="G8" i="1"/>
  <c r="G7" i="1"/>
  <c r="E35" i="1"/>
  <c r="F35" i="1" s="1"/>
  <c r="E34" i="1"/>
  <c r="F34" i="1" s="1"/>
  <c r="E33" i="1"/>
  <c r="F33" i="1" s="1"/>
  <c r="E32" i="1"/>
  <c r="G32" i="1" s="1"/>
  <c r="E30" i="1"/>
  <c r="F30" i="1" s="1"/>
  <c r="E25" i="1"/>
  <c r="G25" i="1" s="1"/>
  <c r="E28" i="1"/>
  <c r="G28" i="1" s="1"/>
  <c r="E27" i="1"/>
  <c r="E29" i="1"/>
  <c r="G29" i="1" s="1"/>
  <c r="E26" i="1"/>
  <c r="G38" i="1" l="1"/>
  <c r="G39" i="1"/>
  <c r="G33" i="1"/>
  <c r="H36" i="1" s="1"/>
  <c r="G41" i="1"/>
  <c r="F40" i="1"/>
  <c r="F37" i="1"/>
  <c r="F32" i="1"/>
  <c r="G30" i="1"/>
  <c r="H31" i="1" s="1"/>
  <c r="F25" i="1"/>
  <c r="F28" i="1"/>
  <c r="F27" i="1"/>
  <c r="F29" i="1"/>
  <c r="F26" i="1"/>
  <c r="E22" i="1"/>
  <c r="F22" i="1" s="1"/>
  <c r="D21" i="1"/>
  <c r="E21" i="1" s="1"/>
  <c r="E20" i="1"/>
  <c r="F20" i="1" s="1"/>
  <c r="H42" i="1" l="1"/>
  <c r="F21" i="1"/>
  <c r="G21" i="1"/>
  <c r="G20" i="1"/>
  <c r="H24" i="1" s="1"/>
  <c r="G17" i="1"/>
  <c r="G43" i="1" l="1"/>
  <c r="H19" i="1"/>
  <c r="H43" i="1" s="1"/>
</calcChain>
</file>

<file path=xl/comments1.xml><?xml version="1.0" encoding="utf-8"?>
<comments xmlns="http://schemas.openxmlformats.org/spreadsheetml/2006/main">
  <authors>
    <author>.</author>
  </authors>
  <commentList>
    <comment ref="D15" authorId="0">
      <text>
        <r>
          <rPr>
            <b/>
            <sz val="9"/>
            <color indexed="81"/>
            <rFont val="Tahoma"/>
            <family val="2"/>
          </rPr>
          <t>2015 data used where no 2016 data reported to EIA 923 database</t>
        </r>
      </text>
    </comment>
    <comment ref="D25" authorId="0">
      <text>
        <r>
          <rPr>
            <b/>
            <sz val="9"/>
            <color indexed="81"/>
            <rFont val="Tahoma"/>
            <family val="2"/>
          </rPr>
          <t>2015 data (no 2016)</t>
        </r>
      </text>
    </comment>
    <comment ref="D27" authorId="0">
      <text>
        <r>
          <rPr>
            <b/>
            <sz val="9"/>
            <color indexed="81"/>
            <rFont val="Tahoma"/>
            <family val="2"/>
          </rPr>
          <t>2015 (no 2016 data)</t>
        </r>
      </text>
    </comment>
    <comment ref="D28" authorId="0">
      <text>
        <r>
          <rPr>
            <b/>
            <sz val="9"/>
            <color indexed="81"/>
            <rFont val="Tahoma"/>
            <family val="2"/>
          </rPr>
          <t>2015 (no 2016 data)</t>
        </r>
      </text>
    </comment>
    <comment ref="D30" authorId="0">
      <text>
        <r>
          <rPr>
            <b/>
            <sz val="9"/>
            <color indexed="81"/>
            <rFont val="Tahoma"/>
            <family val="2"/>
          </rPr>
          <t>2015 data (no 2016)</t>
        </r>
      </text>
    </comment>
    <comment ref="D32" authorId="0">
      <text>
        <r>
          <rPr>
            <b/>
            <sz val="9"/>
            <color indexed="81"/>
            <rFont val="Tahoma"/>
            <family val="2"/>
          </rPr>
          <t>2015 data (no 2016)</t>
        </r>
      </text>
    </comment>
    <comment ref="D33" authorId="0">
      <text>
        <r>
          <rPr>
            <b/>
            <sz val="9"/>
            <color indexed="81"/>
            <rFont val="Tahoma"/>
            <family val="2"/>
          </rPr>
          <t>2015 data (no 2016)</t>
        </r>
      </text>
    </comment>
    <comment ref="D39" authorId="0">
      <text>
        <r>
          <rPr>
            <b/>
            <sz val="9"/>
            <color indexed="81"/>
            <rFont val="Tahoma"/>
            <family val="2"/>
          </rPr>
          <t>2015 data (no 2016)</t>
        </r>
      </text>
    </comment>
  </commentList>
</comments>
</file>

<file path=xl/sharedStrings.xml><?xml version="1.0" encoding="utf-8"?>
<sst xmlns="http://schemas.openxmlformats.org/spreadsheetml/2006/main" count="94" uniqueCount="69">
  <si>
    <t>TPY</t>
  </si>
  <si>
    <t>MWh</t>
  </si>
  <si>
    <t>Bristol</t>
  </si>
  <si>
    <t>Preston</t>
  </si>
  <si>
    <t>Haverhill</t>
  </si>
  <si>
    <t>Pioneer Valley (Springfield)</t>
  </si>
  <si>
    <t>SEMASS</t>
  </si>
  <si>
    <t>Pittsfield</t>
  </si>
  <si>
    <t>Babylon</t>
  </si>
  <si>
    <t>Hempstead</t>
  </si>
  <si>
    <t>Huntington</t>
  </si>
  <si>
    <t>MacArthur</t>
  </si>
  <si>
    <t>Niagara Falls</t>
  </si>
  <si>
    <t>Onondaga</t>
  </si>
  <si>
    <t>Bristol expansion</t>
  </si>
  <si>
    <t>Bristol extra space</t>
  </si>
  <si>
    <t>Camden</t>
  </si>
  <si>
    <t>Warren</t>
  </si>
  <si>
    <t>Essex / Newark</t>
  </si>
  <si>
    <t>Union / Rahway</t>
  </si>
  <si>
    <t>Chester</t>
  </si>
  <si>
    <t>Montgomery</t>
  </si>
  <si>
    <t>York</t>
  </si>
  <si>
    <t>Lancaster</t>
  </si>
  <si>
    <t>Harrisburg</t>
  </si>
  <si>
    <t>MA</t>
  </si>
  <si>
    <t>CT</t>
  </si>
  <si>
    <t>NY</t>
  </si>
  <si>
    <t>NJ</t>
  </si>
  <si>
    <t>PA</t>
  </si>
  <si>
    <t>Tons/Year</t>
  </si>
  <si>
    <t>Tons/Day</t>
  </si>
  <si>
    <t>State</t>
  </si>
  <si>
    <t>Description</t>
  </si>
  <si>
    <t>Amount of waste disposal capacity required by RFP (min)</t>
  </si>
  <si>
    <t>Amount of waste disposal capacity required by RFP (max)</t>
  </si>
  <si>
    <t>RFP p6: http://www.ct.gov/deep/lib/deep/waste_management_and_disposal/solid_waste/mira_rfp/deep_update_on_the_rfp_to_modernize_the_ct_solid_waste_system_project.pdf</t>
  </si>
  <si>
    <t>Covanta proposal "2/3rd of 700,000 tpy"</t>
  </si>
  <si>
    <t>Covanta proposal of how much would go to incineration and landfill ("EfW and landfill")</t>
  </si>
  <si>
    <t>p16: http://www.ct.gov/deep/lib/deep/waste_management_and_disposal/solid_waste/mira_rfp/covanta_response_to_rfp_executive_summary.pdf</t>
  </si>
  <si>
    <t>Source (all page numbers are PDF page numbering)</t>
  </si>
  <si>
    <t>p22: http://www.ct.gov/deep/lib/deep/waste_management_and_disposal/solid_waste/mira_rfp/covanta_response_to_rfp_executive_summary.pdf</t>
  </si>
  <si>
    <t>Tons/day capacity</t>
  </si>
  <si>
    <t>Trash Incinerator</t>
  </si>
  <si>
    <t>Covanta proposal based on proposed net generation of electricity - LOW (286,000 megawatthours per year) - see calculations on next worksheet)</t>
  </si>
  <si>
    <t>Covanta proposal based on proposed net generation of electricity - HIGH (333,000 megawatthours per year) - see calculations on next worksheet)</t>
  </si>
  <si>
    <t>Average</t>
  </si>
  <si>
    <t xml:space="preserve"> </t>
  </si>
  <si>
    <t>Tons/Year 2016</t>
  </si>
  <si>
    <t>Tons/Day 2016</t>
  </si>
  <si>
    <t>% Capacity Used</t>
  </si>
  <si>
    <t>Extra Tons/Day Available</t>
  </si>
  <si>
    <t>[unknown]</t>
  </si>
  <si>
    <t>Energy Recovery Council industry directory: http://energyrecoverycouncil.org/wp-content/uploads/2016/05/ERC-2016-directory.pdf</t>
  </si>
  <si>
    <t>U.S. Energy Information Administration Form 923 data (MSN &amp; MSB tonnage Jan through Dec): https://www.eia.gov/electricity/data/eia923/</t>
  </si>
  <si>
    <t>See calculation</t>
  </si>
  <si>
    <t>Data Source:</t>
  </si>
  <si>
    <t>NYC waste under their 20-30 year contract for trash by train will likely crowd this out; see http://www.ejnet.org/chester/ and the contract here: http://www.energyjustice.net/files/incineration/covanta/NYC-Covanta-contract.pdf</t>
  </si>
  <si>
    <t>Notes</t>
  </si>
  <si>
    <t>No data reported in 2014-2017 EIA Form 923 databases</t>
  </si>
  <si>
    <t>TOTAL</t>
  </si>
  <si>
    <t>Subtotals</t>
  </si>
  <si>
    <t>MWh/TPY</t>
  </si>
  <si>
    <t>Covanta says they'll make this many MWh:</t>
  </si>
  <si>
    <t>Low</t>
  </si>
  <si>
    <t>High</t>
  </si>
  <si>
    <t>TPD needed to make that much electricity</t>
  </si>
  <si>
    <t>COVANTA WILL NEED SOMEWHERE BEWEEN 1,036 AND 2,250 TONS/DAY OF DISPOSAL CAPACITY</t>
  </si>
  <si>
    <t>THERE IS NOT ENOUGH INCINERATION CAPACITY AT COVANTA FACILITIES IN THE REGION UNLESS BRISTOL IS EXPANDED AND ALL AVAILABLE CAPACITY IN CT, MA, NY, NJ AND MOST OF PA IS USED, AND EVEN THAT MAY NOT BE ENOUGH.  THEIR ONE INCINERATOR IN MD DOESN'T TAKE WASTE FROM OUT-OF-COUNTY, BUT MAYBE IF THEY FILL UP THEIR VA ONES, TOO, THEY'LL COME CLOSE TO THE HIGHER END OF THE RANGE OF DISPOSAL CAPACITY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</si>
</sst>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
    <xf numFmtId="0" fontId="0" fillId="0" borderId="0" xfId="0"/>
    <xf numFmtId="1" fontId="0" fillId="0" borderId="0" xfId="0" applyNumberFormat="1"/>
    <xf numFmtId="9" fontId="0" fillId="0" borderId="0" xfId="1" applyFont="1"/>
    <xf numFmtId="164" fontId="0" fillId="0" borderId="0" xfId="0" applyNumberFormat="1"/>
    <xf numFmtId="0" fontId="4" fillId="0" borderId="0" xfId="0" applyFont="1"/>
    <xf numFmtId="0" fontId="2" fillId="0" borderId="0" xfId="0" applyFont="1"/>
    <xf numFmtId="3" fontId="0" fillId="0" borderId="0" xfId="0" applyNumberFormat="1"/>
    <xf numFmtId="0" fontId="2" fillId="0" borderId="0" xfId="0" applyFont="1" applyAlignment="1">
      <alignment wrapText="1"/>
    </xf>
    <xf numFmtId="0" fontId="0" fillId="0" borderId="0" xfId="0" applyFont="1" applyAlignment="1"/>
    <xf numFmtId="3" fontId="2" fillId="0" borderId="0" xfId="0" applyNumberFormat="1" applyFont="1"/>
    <xf numFmtId="165" fontId="0" fillId="0" borderId="0" xfId="2" applyNumberFormat="1" applyFont="1"/>
    <xf numFmtId="0" fontId="2" fillId="0" borderId="0" xfId="0" applyFont="1" applyAlignment="1">
      <alignment horizont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topLeftCell="A13" workbookViewId="0">
      <selection activeCell="K26" sqref="K26"/>
    </sheetView>
  </sheetViews>
  <sheetFormatPr defaultRowHeight="14.5" x14ac:dyDescent="0.35"/>
  <cols>
    <col min="1" max="1" width="5" bestFit="1" customWidth="1"/>
    <col min="2" max="2" width="48.1796875" customWidth="1"/>
    <col min="3" max="3" width="8.7265625" customWidth="1"/>
    <col min="4" max="4" width="9.36328125" bestFit="1" customWidth="1"/>
    <col min="5" max="5" width="8.81640625" bestFit="1" customWidth="1"/>
    <col min="7" max="7" width="9.81640625" customWidth="1"/>
  </cols>
  <sheetData>
    <row r="1" spans="1:14" x14ac:dyDescent="0.35">
      <c r="B1" s="5" t="s">
        <v>67</v>
      </c>
      <c r="G1" s="6"/>
      <c r="N1" s="1"/>
    </row>
    <row r="2" spans="1:14" x14ac:dyDescent="0.35">
      <c r="B2" s="5"/>
      <c r="G2" s="6"/>
      <c r="N2" s="1"/>
    </row>
    <row r="3" spans="1:14" x14ac:dyDescent="0.35">
      <c r="B3" s="5" t="s">
        <v>33</v>
      </c>
      <c r="D3" s="5" t="s">
        <v>30</v>
      </c>
      <c r="G3" s="5" t="s">
        <v>31</v>
      </c>
      <c r="H3" s="5" t="s">
        <v>40</v>
      </c>
    </row>
    <row r="4" spans="1:14" x14ac:dyDescent="0.35">
      <c r="B4" t="s">
        <v>34</v>
      </c>
      <c r="D4" s="6">
        <v>465375</v>
      </c>
      <c r="G4" s="6">
        <v>1500</v>
      </c>
      <c r="H4" t="s">
        <v>36</v>
      </c>
    </row>
    <row r="5" spans="1:14" x14ac:dyDescent="0.35">
      <c r="B5" t="s">
        <v>35</v>
      </c>
      <c r="D5" s="6">
        <v>698063</v>
      </c>
      <c r="G5" s="6">
        <v>2250</v>
      </c>
      <c r="H5" t="s">
        <v>36</v>
      </c>
    </row>
    <row r="6" spans="1:14" x14ac:dyDescent="0.35">
      <c r="D6" s="6"/>
      <c r="G6" s="6"/>
    </row>
    <row r="7" spans="1:14" x14ac:dyDescent="0.35">
      <c r="B7" t="s">
        <v>38</v>
      </c>
      <c r="D7" s="6">
        <v>378000</v>
      </c>
      <c r="G7" s="6">
        <f>D7/365</f>
        <v>1035.6164383561643</v>
      </c>
      <c r="H7" t="s">
        <v>39</v>
      </c>
    </row>
    <row r="8" spans="1:14" x14ac:dyDescent="0.35">
      <c r="B8" t="s">
        <v>37</v>
      </c>
      <c r="D8" s="6">
        <f>700000/3*2</f>
        <v>466666.66666666669</v>
      </c>
      <c r="G8" s="6">
        <f>D8/365</f>
        <v>1278.5388127853882</v>
      </c>
      <c r="H8" t="s">
        <v>41</v>
      </c>
    </row>
    <row r="9" spans="1:14" x14ac:dyDescent="0.35">
      <c r="B9" t="s">
        <v>44</v>
      </c>
      <c r="D9" t="s">
        <v>47</v>
      </c>
      <c r="G9" s="6">
        <v>1567</v>
      </c>
      <c r="H9" t="s">
        <v>41</v>
      </c>
    </row>
    <row r="10" spans="1:14" x14ac:dyDescent="0.35">
      <c r="B10" t="s">
        <v>45</v>
      </c>
      <c r="D10" t="s">
        <v>47</v>
      </c>
      <c r="G10" s="6">
        <v>1825</v>
      </c>
      <c r="H10" t="s">
        <v>41</v>
      </c>
      <c r="N10" s="1"/>
    </row>
    <row r="11" spans="1:14" x14ac:dyDescent="0.35">
      <c r="G11" s="6"/>
      <c r="N11" s="1"/>
    </row>
    <row r="12" spans="1:14" ht="64" customHeight="1" x14ac:dyDescent="0.35">
      <c r="B12" s="11" t="s">
        <v>68</v>
      </c>
      <c r="C12" s="11"/>
      <c r="D12" s="11"/>
      <c r="E12" s="11"/>
      <c r="F12" s="11"/>
      <c r="G12" s="11"/>
      <c r="H12" s="11"/>
      <c r="N12" s="1"/>
    </row>
    <row r="14" spans="1:14" x14ac:dyDescent="0.35">
      <c r="A14" s="5" t="s">
        <v>56</v>
      </c>
      <c r="B14" s="5"/>
      <c r="C14" s="8" t="s">
        <v>53</v>
      </c>
      <c r="D14" s="8" t="s">
        <v>54</v>
      </c>
      <c r="E14" s="8" t="s">
        <v>55</v>
      </c>
      <c r="F14" s="8" t="s">
        <v>55</v>
      </c>
      <c r="G14" s="8" t="s">
        <v>55</v>
      </c>
      <c r="H14" s="8"/>
    </row>
    <row r="15" spans="1:14" ht="43.5" x14ac:dyDescent="0.35">
      <c r="A15" s="5" t="s">
        <v>32</v>
      </c>
      <c r="B15" s="5" t="s">
        <v>43</v>
      </c>
      <c r="C15" s="7" t="s">
        <v>42</v>
      </c>
      <c r="D15" s="7" t="s">
        <v>48</v>
      </c>
      <c r="E15" s="7" t="s">
        <v>49</v>
      </c>
      <c r="F15" s="7" t="s">
        <v>50</v>
      </c>
      <c r="G15" s="7" t="s">
        <v>51</v>
      </c>
      <c r="H15" s="7" t="s">
        <v>61</v>
      </c>
      <c r="I15" s="7" t="s">
        <v>58</v>
      </c>
    </row>
    <row r="16" spans="1:14" x14ac:dyDescent="0.35">
      <c r="A16" t="s">
        <v>26</v>
      </c>
      <c r="B16" t="s">
        <v>3</v>
      </c>
      <c r="C16">
        <v>689</v>
      </c>
      <c r="D16">
        <v>258722</v>
      </c>
      <c r="E16" s="6">
        <f>D16/365</f>
        <v>708.82739726027398</v>
      </c>
      <c r="F16" s="2">
        <f>E16/C16</f>
        <v>1.0287770642384237</v>
      </c>
      <c r="G16">
        <v>0</v>
      </c>
    </row>
    <row r="17" spans="1:9" x14ac:dyDescent="0.35">
      <c r="A17" t="s">
        <v>26</v>
      </c>
      <c r="B17" t="s">
        <v>14</v>
      </c>
      <c r="C17">
        <v>274</v>
      </c>
      <c r="D17" s="6">
        <v>100000</v>
      </c>
      <c r="E17" s="6">
        <f>D17/365</f>
        <v>273.97260273972603</v>
      </c>
      <c r="G17" s="1">
        <f>D17/365</f>
        <v>273.97260273972603</v>
      </c>
    </row>
    <row r="18" spans="1:9" x14ac:dyDescent="0.35">
      <c r="A18" t="s">
        <v>26</v>
      </c>
      <c r="B18" t="s">
        <v>15</v>
      </c>
      <c r="C18">
        <v>650</v>
      </c>
      <c r="D18" s="6">
        <v>213388</v>
      </c>
      <c r="E18" s="6">
        <f>D18/365</f>
        <v>584.62465753424658</v>
      </c>
      <c r="G18">
        <v>40</v>
      </c>
    </row>
    <row r="19" spans="1:9" x14ac:dyDescent="0.35">
      <c r="D19" s="6"/>
      <c r="E19" s="6"/>
      <c r="H19" s="1">
        <f>SUM(G16:G18)</f>
        <v>313.97260273972603</v>
      </c>
    </row>
    <row r="20" spans="1:9" x14ac:dyDescent="0.35">
      <c r="A20" t="s">
        <v>25</v>
      </c>
      <c r="B20" t="s">
        <v>4</v>
      </c>
      <c r="C20">
        <v>1650</v>
      </c>
      <c r="D20" s="6">
        <v>597300</v>
      </c>
      <c r="E20" s="6">
        <f>D20/365</f>
        <v>1636.4383561643835</v>
      </c>
      <c r="F20" s="2">
        <f>E20/C20</f>
        <v>0.99178082191780825</v>
      </c>
      <c r="G20" s="1">
        <f>C20-E20</f>
        <v>13.561643835616451</v>
      </c>
    </row>
    <row r="21" spans="1:9" x14ac:dyDescent="0.35">
      <c r="A21" t="s">
        <v>25</v>
      </c>
      <c r="B21" t="s">
        <v>5</v>
      </c>
      <c r="C21">
        <v>400</v>
      </c>
      <c r="D21" s="6">
        <f>120798+3847</f>
        <v>124645</v>
      </c>
      <c r="E21" s="6">
        <f>D21/365</f>
        <v>341.49315068493149</v>
      </c>
      <c r="F21" s="2">
        <f>E21/C21</f>
        <v>0.85373287671232878</v>
      </c>
      <c r="G21" s="1">
        <f>C21-E21</f>
        <v>58.506849315068507</v>
      </c>
    </row>
    <row r="22" spans="1:9" x14ac:dyDescent="0.35">
      <c r="A22" t="s">
        <v>25</v>
      </c>
      <c r="B22" t="s">
        <v>6</v>
      </c>
      <c r="C22">
        <v>2700</v>
      </c>
      <c r="D22" s="6">
        <v>1080154</v>
      </c>
      <c r="E22" s="6">
        <f>D22/365</f>
        <v>2959.3260273972601</v>
      </c>
      <c r="F22" s="2">
        <f>E22/C22</f>
        <v>1.0960466768138</v>
      </c>
      <c r="G22" s="1">
        <v>0</v>
      </c>
    </row>
    <row r="23" spans="1:9" x14ac:dyDescent="0.35">
      <c r="A23" t="s">
        <v>25</v>
      </c>
      <c r="B23" t="s">
        <v>7</v>
      </c>
      <c r="C23">
        <v>240</v>
      </c>
      <c r="D23" s="6"/>
      <c r="E23" s="6"/>
      <c r="G23" s="4" t="s">
        <v>52</v>
      </c>
      <c r="I23" t="s">
        <v>59</v>
      </c>
    </row>
    <row r="24" spans="1:9" x14ac:dyDescent="0.35">
      <c r="D24" s="6"/>
      <c r="E24" s="6"/>
      <c r="H24" s="1">
        <f>SUM(G20:G23)</f>
        <v>72.068493150684958</v>
      </c>
    </row>
    <row r="25" spans="1:9" x14ac:dyDescent="0.35">
      <c r="A25" t="s">
        <v>27</v>
      </c>
      <c r="B25" t="s">
        <v>8</v>
      </c>
      <c r="C25">
        <v>750</v>
      </c>
      <c r="D25" s="6">
        <v>230303</v>
      </c>
      <c r="E25" s="6">
        <f t="shared" ref="E25:E30" si="0">D25/365</f>
        <v>630.96712328767126</v>
      </c>
      <c r="F25" s="2">
        <f t="shared" ref="F25:F30" si="1">E25/C25</f>
        <v>0.84128949771689499</v>
      </c>
      <c r="G25" s="1">
        <f>C25-E25</f>
        <v>119.03287671232874</v>
      </c>
    </row>
    <row r="26" spans="1:9" x14ac:dyDescent="0.35">
      <c r="A26" t="s">
        <v>27</v>
      </c>
      <c r="B26" t="s">
        <v>9</v>
      </c>
      <c r="C26">
        <v>2505</v>
      </c>
      <c r="D26" s="6">
        <v>1036292</v>
      </c>
      <c r="E26" s="6">
        <f t="shared" si="0"/>
        <v>2839.1561643835616</v>
      </c>
      <c r="F26" s="2">
        <f t="shared" si="1"/>
        <v>1.1333956744046154</v>
      </c>
      <c r="G26" s="1">
        <v>0</v>
      </c>
    </row>
    <row r="27" spans="1:9" x14ac:dyDescent="0.35">
      <c r="A27" t="s">
        <v>27</v>
      </c>
      <c r="B27" t="s">
        <v>10</v>
      </c>
      <c r="C27">
        <v>750</v>
      </c>
      <c r="D27" s="6">
        <v>334934</v>
      </c>
      <c r="E27" s="6">
        <f t="shared" si="0"/>
        <v>917.62739726027394</v>
      </c>
      <c r="F27" s="2">
        <f t="shared" si="1"/>
        <v>1.223503196347032</v>
      </c>
      <c r="G27" s="1">
        <v>0</v>
      </c>
    </row>
    <row r="28" spans="1:9" x14ac:dyDescent="0.35">
      <c r="A28" t="s">
        <v>27</v>
      </c>
      <c r="B28" t="s">
        <v>11</v>
      </c>
      <c r="C28">
        <v>486</v>
      </c>
      <c r="D28" s="6">
        <v>171886</v>
      </c>
      <c r="E28" s="6">
        <f t="shared" si="0"/>
        <v>470.9205479452055</v>
      </c>
      <c r="F28" s="2">
        <f t="shared" si="1"/>
        <v>0.96897232087490848</v>
      </c>
      <c r="G28" s="1">
        <f>C28-E28</f>
        <v>15.079452054794501</v>
      </c>
    </row>
    <row r="29" spans="1:9" x14ac:dyDescent="0.35">
      <c r="A29" t="s">
        <v>27</v>
      </c>
      <c r="B29" t="s">
        <v>12</v>
      </c>
      <c r="C29">
        <v>2250</v>
      </c>
      <c r="D29" s="6">
        <v>795921</v>
      </c>
      <c r="E29" s="6">
        <f t="shared" si="0"/>
        <v>2180.6054794520546</v>
      </c>
      <c r="F29" s="2">
        <f t="shared" si="1"/>
        <v>0.96915799086757981</v>
      </c>
      <c r="G29" s="1">
        <f>C29-E29</f>
        <v>69.394520547945376</v>
      </c>
      <c r="I29" t="s">
        <v>57</v>
      </c>
    </row>
    <row r="30" spans="1:9" x14ac:dyDescent="0.35">
      <c r="A30" t="s">
        <v>27</v>
      </c>
      <c r="B30" t="s">
        <v>13</v>
      </c>
      <c r="C30">
        <v>990</v>
      </c>
      <c r="D30" s="6">
        <v>322052</v>
      </c>
      <c r="E30" s="6">
        <f t="shared" si="0"/>
        <v>882.33424657534249</v>
      </c>
      <c r="F30" s="2">
        <f t="shared" si="1"/>
        <v>0.89124671371246711</v>
      </c>
      <c r="G30" s="1">
        <f>C30-E30</f>
        <v>107.66575342465751</v>
      </c>
    </row>
    <row r="31" spans="1:9" x14ac:dyDescent="0.35">
      <c r="D31" s="6"/>
      <c r="E31" s="6"/>
      <c r="H31" s="1">
        <f>SUM(G25:G30)</f>
        <v>311.17260273972613</v>
      </c>
    </row>
    <row r="32" spans="1:9" x14ac:dyDescent="0.35">
      <c r="A32" t="s">
        <v>28</v>
      </c>
      <c r="B32" t="s">
        <v>16</v>
      </c>
      <c r="C32">
        <v>1050</v>
      </c>
      <c r="D32" s="6">
        <v>375911</v>
      </c>
      <c r="E32" s="6">
        <f>D32/365</f>
        <v>1029.8931506849315</v>
      </c>
      <c r="F32" s="2">
        <f>E32/C32</f>
        <v>0.9808506196999347</v>
      </c>
      <c r="G32" s="1">
        <f>C32-E32</f>
        <v>20.10684931506853</v>
      </c>
    </row>
    <row r="33" spans="1:9" x14ac:dyDescent="0.35">
      <c r="A33" t="s">
        <v>28</v>
      </c>
      <c r="B33" t="s">
        <v>17</v>
      </c>
      <c r="C33">
        <v>450</v>
      </c>
      <c r="D33" s="6">
        <v>163683</v>
      </c>
      <c r="E33" s="6">
        <f>D33/365</f>
        <v>448.44657534246574</v>
      </c>
      <c r="F33" s="2">
        <f>E33/C33</f>
        <v>0.9965479452054794</v>
      </c>
      <c r="G33" s="1">
        <f>C33-E33</f>
        <v>1.553424657534265</v>
      </c>
    </row>
    <row r="34" spans="1:9" x14ac:dyDescent="0.35">
      <c r="A34" t="s">
        <v>28</v>
      </c>
      <c r="B34" t="s">
        <v>18</v>
      </c>
      <c r="C34">
        <v>2277</v>
      </c>
      <c r="D34" s="6">
        <v>958130</v>
      </c>
      <c r="E34" s="6">
        <f>D34/365</f>
        <v>2625.0136986301368</v>
      </c>
      <c r="F34" s="2">
        <f>E34/C34</f>
        <v>1.1528386906588215</v>
      </c>
      <c r="G34" s="1">
        <v>0</v>
      </c>
    </row>
    <row r="35" spans="1:9" x14ac:dyDescent="0.35">
      <c r="A35" t="s">
        <v>28</v>
      </c>
      <c r="B35" t="s">
        <v>19</v>
      </c>
      <c r="C35">
        <v>1440</v>
      </c>
      <c r="D35" s="6">
        <v>539578</v>
      </c>
      <c r="E35" s="6">
        <f>D35/365</f>
        <v>1478.2958904109589</v>
      </c>
      <c r="F35" s="2">
        <f>E35/C35</f>
        <v>1.0265943683409438</v>
      </c>
      <c r="G35">
        <v>0</v>
      </c>
    </row>
    <row r="36" spans="1:9" x14ac:dyDescent="0.35">
      <c r="D36" s="6"/>
      <c r="E36" s="6"/>
      <c r="H36" s="1">
        <f>SUM(G32:G35)</f>
        <v>21.660273972602795</v>
      </c>
    </row>
    <row r="37" spans="1:9" x14ac:dyDescent="0.35">
      <c r="A37" t="s">
        <v>29</v>
      </c>
      <c r="B37" t="s">
        <v>20</v>
      </c>
      <c r="C37">
        <v>3510</v>
      </c>
      <c r="D37" s="6">
        <v>1242054</v>
      </c>
      <c r="E37" s="6">
        <f>D37/365</f>
        <v>3402.8876712328765</v>
      </c>
      <c r="F37" s="2">
        <f>E37/C37</f>
        <v>0.96948366701791355</v>
      </c>
      <c r="G37" s="1">
        <f>C37-E37</f>
        <v>107.11232876712347</v>
      </c>
      <c r="I37" t="s">
        <v>57</v>
      </c>
    </row>
    <row r="38" spans="1:9" x14ac:dyDescent="0.35">
      <c r="A38" t="s">
        <v>29</v>
      </c>
      <c r="B38" t="s">
        <v>21</v>
      </c>
      <c r="C38">
        <v>1216</v>
      </c>
      <c r="D38" s="6">
        <v>377477</v>
      </c>
      <c r="E38" s="6">
        <f>D38/365</f>
        <v>1034.1835616438357</v>
      </c>
      <c r="F38" s="2">
        <f>E38/C38</f>
        <v>0.85047990266762807</v>
      </c>
      <c r="G38" s="1">
        <f>C38-E38</f>
        <v>181.81643835616433</v>
      </c>
    </row>
    <row r="39" spans="1:9" x14ac:dyDescent="0.35">
      <c r="A39" t="s">
        <v>29</v>
      </c>
      <c r="B39" t="s">
        <v>22</v>
      </c>
      <c r="C39">
        <v>1344</v>
      </c>
      <c r="D39" s="6">
        <v>416224</v>
      </c>
      <c r="E39" s="6">
        <f>D39/365</f>
        <v>1140.3397260273973</v>
      </c>
      <c r="F39" s="2">
        <f>E39/C39</f>
        <v>0.84846705805609923</v>
      </c>
      <c r="G39" s="1">
        <f>C39-E39</f>
        <v>203.66027397260268</v>
      </c>
    </row>
    <row r="40" spans="1:9" x14ac:dyDescent="0.35">
      <c r="A40" t="s">
        <v>29</v>
      </c>
      <c r="B40" t="s">
        <v>23</v>
      </c>
      <c r="C40">
        <v>1200</v>
      </c>
      <c r="D40" s="6">
        <v>405074</v>
      </c>
      <c r="E40" s="6">
        <f>D40/365</f>
        <v>1109.7917808219179</v>
      </c>
      <c r="F40" s="2">
        <f>E40/C40</f>
        <v>0.92482648401826495</v>
      </c>
      <c r="G40" s="1">
        <f>C40-E40</f>
        <v>90.208219178082118</v>
      </c>
    </row>
    <row r="41" spans="1:9" x14ac:dyDescent="0.35">
      <c r="A41" t="s">
        <v>29</v>
      </c>
      <c r="B41" t="s">
        <v>24</v>
      </c>
      <c r="C41">
        <v>800</v>
      </c>
      <c r="D41" s="6">
        <v>277330</v>
      </c>
      <c r="E41" s="6">
        <f>D41/365</f>
        <v>759.80821917808214</v>
      </c>
      <c r="F41" s="2">
        <f>E41/C41</f>
        <v>0.94976027397260265</v>
      </c>
      <c r="G41" s="1">
        <f>C41-E41</f>
        <v>40.19178082191786</v>
      </c>
    </row>
    <row r="42" spans="1:9" x14ac:dyDescent="0.35">
      <c r="D42" s="6"/>
      <c r="E42" s="6"/>
      <c r="H42" s="1">
        <f>SUM(G37:G41)</f>
        <v>622.98904109589046</v>
      </c>
    </row>
    <row r="43" spans="1:9" x14ac:dyDescent="0.35">
      <c r="A43" s="5" t="s">
        <v>60</v>
      </c>
      <c r="D43" s="6"/>
      <c r="E43" s="6"/>
      <c r="G43" s="9">
        <f>SUM(G17:G42)</f>
        <v>1341.8630136986303</v>
      </c>
      <c r="H43" s="9">
        <f>SUM(H17:H42)</f>
        <v>1341.8630136986303</v>
      </c>
    </row>
    <row r="44" spans="1:9" x14ac:dyDescent="0.35">
      <c r="D44" s="6"/>
      <c r="E44" s="6"/>
    </row>
    <row r="45" spans="1:9" x14ac:dyDescent="0.35">
      <c r="D45" s="6"/>
      <c r="E45" s="6"/>
    </row>
    <row r="46" spans="1:9" x14ac:dyDescent="0.35">
      <c r="D46" s="6"/>
      <c r="E46" s="6"/>
    </row>
    <row r="47" spans="1:9" x14ac:dyDescent="0.35">
      <c r="D47" s="6"/>
      <c r="E47" s="6"/>
    </row>
  </sheetData>
  <mergeCells count="1">
    <mergeCell ref="B12:H1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 sqref="F1"/>
    </sheetView>
  </sheetViews>
  <sheetFormatPr defaultRowHeight="14.5" x14ac:dyDescent="0.35"/>
  <cols>
    <col min="3" max="4" width="11.08984375" bestFit="1" customWidth="1"/>
  </cols>
  <sheetData>
    <row r="1" spans="1:6" x14ac:dyDescent="0.35">
      <c r="C1" t="s">
        <v>1</v>
      </c>
      <c r="D1" t="s">
        <v>0</v>
      </c>
      <c r="E1" t="s">
        <v>62</v>
      </c>
    </row>
    <row r="2" spans="1:6" x14ac:dyDescent="0.35">
      <c r="A2" t="s">
        <v>2</v>
      </c>
      <c r="B2">
        <v>2015</v>
      </c>
      <c r="C2" s="10">
        <v>108604</v>
      </c>
      <c r="D2" s="10">
        <v>213388</v>
      </c>
      <c r="E2" s="3">
        <f>C2/D2</f>
        <v>0.50895083134946673</v>
      </c>
    </row>
    <row r="3" spans="1:6" x14ac:dyDescent="0.35">
      <c r="A3" t="s">
        <v>3</v>
      </c>
      <c r="B3">
        <v>2015</v>
      </c>
      <c r="C3" s="10">
        <v>127199</v>
      </c>
      <c r="D3" s="10">
        <v>258722</v>
      </c>
      <c r="E3" s="3">
        <f>C3/D3</f>
        <v>0.49164354017053052</v>
      </c>
    </row>
    <row r="4" spans="1:6" x14ac:dyDescent="0.35">
      <c r="E4" s="3">
        <f>AVERAGE(E2:E3)</f>
        <v>0.5002971857599986</v>
      </c>
      <c r="F4" t="s">
        <v>46</v>
      </c>
    </row>
    <row r="5" spans="1:6" x14ac:dyDescent="0.35">
      <c r="E5" s="3"/>
    </row>
    <row r="6" spans="1:6" x14ac:dyDescent="0.35">
      <c r="A6" t="s">
        <v>63</v>
      </c>
      <c r="F6" s="5" t="s">
        <v>66</v>
      </c>
    </row>
    <row r="7" spans="1:6" x14ac:dyDescent="0.35">
      <c r="B7" t="s">
        <v>64</v>
      </c>
      <c r="C7" s="10">
        <v>286000</v>
      </c>
      <c r="D7" s="10">
        <f>C7/E7</f>
        <v>572000</v>
      </c>
      <c r="E7">
        <v>0.5</v>
      </c>
      <c r="F7" s="10">
        <f>D7/365</f>
        <v>1567.1232876712329</v>
      </c>
    </row>
    <row r="8" spans="1:6" x14ac:dyDescent="0.35">
      <c r="B8" t="s">
        <v>65</v>
      </c>
      <c r="C8" s="10">
        <v>333000</v>
      </c>
      <c r="D8" s="10">
        <f>C8/E8</f>
        <v>666000</v>
      </c>
      <c r="E8">
        <v>0.5</v>
      </c>
      <c r="F8" s="10">
        <f>D8/365</f>
        <v>1824.6575342465753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Covanta Incinerator Capacity</vt:lpstr>
      <vt:lpstr>Calculation from MWh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2017-12-29T16:26:52Z</dcterms:created>
  <dcterms:modified xsi:type="dcterms:W3CDTF">2017-12-30T00:48:40Z</dcterms:modified>
</cp:coreProperties>
</file>